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mgov-my.sharepoint.com/personal/sahar_hassanin_osi_nm_gov/Documents/Desktop/Reconciliation - Final Final/"/>
    </mc:Choice>
  </mc:AlternateContent>
  <xr:revisionPtr revIDLastSave="0" documentId="14_{7B0A198E-0BD9-4E20-9CDC-6AD6B01D8F52}" xr6:coauthVersionLast="47" xr6:coauthVersionMax="47" xr10:uidLastSave="{00000000-0000-0000-0000-000000000000}"/>
  <bookViews>
    <workbookView xWindow="-108" yWindow="-108" windowWidth="23256" windowHeight="12576" firstSheet="1" activeTab="1" xr2:uid="{55BFDBAF-CF37-4738-A7A8-8A0D451E7863}"/>
  </bookViews>
  <sheets>
    <sheet name="Income and Variant parameters" sheetId="3" r:id="rId1"/>
    <sheet name="03 Policy-Level Reporting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" l="1"/>
  <c r="N16" i="1"/>
  <c r="O16" i="1" s="1"/>
  <c r="P15" i="1"/>
  <c r="N15" i="1"/>
  <c r="O15" i="1" s="1"/>
  <c r="P3" i="1"/>
  <c r="N3" i="1"/>
  <c r="O3" i="1" s="1"/>
  <c r="Q15" i="1" l="1"/>
  <c r="Q16" i="1"/>
  <c r="Q3" i="1"/>
  <c r="P14" i="1" l="1"/>
  <c r="P6" i="1"/>
  <c r="N6" i="1"/>
  <c r="O6" i="1" s="1"/>
  <c r="N14" i="1"/>
  <c r="O14" i="1" s="1"/>
  <c r="P12" i="1"/>
  <c r="O12" i="1"/>
  <c r="N12" i="1"/>
  <c r="P4" i="1"/>
  <c r="N4" i="1"/>
  <c r="O4" i="1" s="1"/>
  <c r="O7" i="1"/>
  <c r="P11" i="1"/>
  <c r="N11" i="1"/>
  <c r="O11" i="1" s="1"/>
  <c r="P8" i="1"/>
  <c r="P10" i="1"/>
  <c r="N10" i="1"/>
  <c r="O10" i="1" s="1"/>
  <c r="N8" i="1"/>
  <c r="O8" i="1" s="1"/>
  <c r="N7" i="1"/>
  <c r="N9" i="1"/>
  <c r="P5" i="1"/>
  <c r="N5" i="1"/>
  <c r="O5" i="1" s="1"/>
  <c r="Q10" i="1" l="1"/>
  <c r="Q4" i="1"/>
  <c r="Q14" i="1"/>
  <c r="Q12" i="1"/>
  <c r="Q11" i="1"/>
  <c r="O9" i="1"/>
  <c r="P9" i="1" s="1"/>
  <c r="Q9" i="1" s="1"/>
  <c r="Q8" i="1"/>
  <c r="P7" i="1"/>
  <c r="Q7" i="1" s="1"/>
  <c r="Q6" i="1"/>
  <c r="Q5" i="1"/>
</calcChain>
</file>

<file path=xl/sharedStrings.xml><?xml version="1.0" encoding="utf-8"?>
<sst xmlns="http://schemas.openxmlformats.org/spreadsheetml/2006/main" count="130" uniqueCount="90">
  <si>
    <t>QHP ID</t>
  </si>
  <si>
    <t>Total Allowed Costs For EHB</t>
  </si>
  <si>
    <t>03</t>
  </si>
  <si>
    <t>Actuarial Value of the Reference Plan</t>
  </si>
  <si>
    <t>XXXXXXXXXX01</t>
  </si>
  <si>
    <t>XXXXXXXXXX25</t>
  </si>
  <si>
    <t>NA</t>
  </si>
  <si>
    <t>Turquoise 1</t>
  </si>
  <si>
    <t>Turquoise 3</t>
  </si>
  <si>
    <t>Turquoise 2</t>
  </si>
  <si>
    <t>XXXXXXXXX199</t>
  </si>
  <si>
    <t>Turquoise 4</t>
  </si>
  <si>
    <t>FPL 170%</t>
  </si>
  <si>
    <t>FPL 145%</t>
  </si>
  <si>
    <t>FPL 147%</t>
  </si>
  <si>
    <t>FPL 210%</t>
  </si>
  <si>
    <t>FPL 350%</t>
  </si>
  <si>
    <t>For a subscriber who has a single plan variant for the whole year, that subscriber's information will be aggregated in one entry.</t>
  </si>
  <si>
    <t>Notes:</t>
  </si>
  <si>
    <t>XXXXXXXXX100</t>
  </si>
  <si>
    <t>FPL 140%</t>
  </si>
  <si>
    <t>Federal Poverty Level</t>
  </si>
  <si>
    <t>Turquoise Plan</t>
  </si>
  <si>
    <t>Reference Plan</t>
  </si>
  <si>
    <t>Up to 150% FPL</t>
  </si>
  <si>
    <t>Turquoise 1 (-99 SOPA variant)</t>
  </si>
  <si>
    <t>CSR-06 Variant (Silver)</t>
  </si>
  <si>
    <t>&gt;150 - 200% FPL</t>
  </si>
  <si>
    <t>Turquoise 2 (-95 SOPA Variant)</t>
  </si>
  <si>
    <t>CSR-05 Variant (Silver)</t>
  </si>
  <si>
    <t>&gt;200 - 250% FPL</t>
  </si>
  <si>
    <t>Turquoise 3 (-90 SOPA Variant)</t>
  </si>
  <si>
    <t>01 (Gold)</t>
  </si>
  <si>
    <t>&gt;250 - 300% FPL</t>
  </si>
  <si>
    <t>Turquoise 4 (-85 SOPA Variant)</t>
  </si>
  <si>
    <t>FPL Range</t>
  </si>
  <si>
    <t>Up to 150%</t>
  </si>
  <si>
    <t>150.01-200%</t>
  </si>
  <si>
    <t>200.01-250%</t>
  </si>
  <si>
    <t>250.01-300%</t>
  </si>
  <si>
    <t>Actuarial Value</t>
  </si>
  <si>
    <t>99% AV</t>
  </si>
  <si>
    <t>95% AV</t>
  </si>
  <si>
    <t>90% AV</t>
  </si>
  <si>
    <t>85% AV</t>
  </si>
  <si>
    <t>SOPA Metal Level</t>
  </si>
  <si>
    <t>Silver</t>
  </si>
  <si>
    <t>Gold</t>
  </si>
  <si>
    <t>94% AV</t>
  </si>
  <si>
    <t>87% AV</t>
  </si>
  <si>
    <t>80% AV</t>
  </si>
  <si>
    <t>FPL 315%</t>
  </si>
  <si>
    <t>Scenario Description</t>
  </si>
  <si>
    <t>FPL 270%</t>
  </si>
  <si>
    <t>XXXXXXXXX200</t>
  </si>
  <si>
    <t>FPL 142%</t>
  </si>
  <si>
    <t>XXXXXNM99999XZ-99</t>
  </si>
  <si>
    <t>XXXXXNM99999XZ-01</t>
  </si>
  <si>
    <t>XXXXXNM99999XZ-95</t>
  </si>
  <si>
    <t>XXXXXNM99999AB-90</t>
  </si>
  <si>
    <t>XXXXXNM99999CD-90</t>
  </si>
  <si>
    <t>XXXXXNM99999CD-01</t>
  </si>
  <si>
    <t>XXXXXNM99999EF-99</t>
  </si>
  <si>
    <r>
      <t>Example 1:</t>
    </r>
    <r>
      <rPr>
        <sz val="11"/>
        <color theme="1"/>
        <rFont val="Calibri"/>
        <family val="2"/>
        <scheme val="minor"/>
      </rPr>
      <t xml:space="preserve"> Subscriber enrolled for the full year enrolment, SOPA eligible for the full year; Gold reference plan, no income change</t>
    </r>
  </si>
  <si>
    <r>
      <t xml:space="preserve">Example 2: </t>
    </r>
    <r>
      <rPr>
        <sz val="11"/>
        <color theme="1"/>
        <rFont val="Calibri"/>
        <family val="2"/>
        <scheme val="minor"/>
      </rPr>
      <t xml:space="preserve">Subscriber enrolled for 6.5 months (SEP case), SOPA eligible for the full enrollment duration </t>
    </r>
  </si>
  <si>
    <r>
      <t>Example 3:</t>
    </r>
    <r>
      <rPr>
        <sz val="11"/>
        <color theme="1"/>
        <rFont val="Calibri"/>
        <family val="2"/>
        <scheme val="minor"/>
      </rPr>
      <t xml:space="preserve"> Subscriber enrolled for the full year enrolment, SOPA eligible for the full year; Gold reference plan, no income change</t>
    </r>
  </si>
  <si>
    <r>
      <t xml:space="preserve">Example 4: </t>
    </r>
    <r>
      <rPr>
        <sz val="11"/>
        <color theme="1"/>
        <rFont val="Calibri"/>
        <family val="2"/>
        <scheme val="minor"/>
      </rPr>
      <t>Subscriber's SEP that allows for enrollement during Plan year. Total enrollment of 9.5 months, SOPA eligible for 8.5 months only. Subscriber remains enrolled in same plan without SOPA</t>
    </r>
  </si>
  <si>
    <r>
      <rPr>
        <b/>
        <sz val="11"/>
        <color theme="1"/>
        <rFont val="Calibri"/>
        <family val="2"/>
        <scheme val="minor"/>
      </rPr>
      <t>Example 5:</t>
    </r>
    <r>
      <rPr>
        <sz val="11"/>
        <color theme="1"/>
        <rFont val="Calibri"/>
        <family val="2"/>
        <scheme val="minor"/>
      </rPr>
      <t xml:space="preserve"> subscriber enrolled for the full year enrollment, income changes; reference plan changes, not SOPA eligible for 2 out of 12 months, silver reference plan</t>
    </r>
  </si>
  <si>
    <t>FPL 180%</t>
  </si>
  <si>
    <t>XXXXXNM99999XZ-85</t>
  </si>
  <si>
    <t>FPL 245%</t>
  </si>
  <si>
    <r>
      <rPr>
        <b/>
        <sz val="11"/>
        <color theme="1"/>
        <rFont val="Calibri"/>
        <family val="2"/>
        <scheme val="minor"/>
      </rPr>
      <t>Example 7:</t>
    </r>
    <r>
      <rPr>
        <sz val="11"/>
        <color theme="1"/>
        <rFont val="Calibri"/>
        <family val="2"/>
        <scheme val="minor"/>
      </rPr>
      <t xml:space="preserve"> Subscriber's income changes across reference plan metal tier, while remaining SOPA elgible at a different rate</t>
    </r>
  </si>
  <si>
    <t>Plan parameters such as deductibles and MOOPs, must be adjusted to account for the periods subject to each SOPA level</t>
  </si>
  <si>
    <t xml:space="preserve">For a subscriber who has multiple plan variants, or is not eligble for SOPA for a fraction of a plan year, the individual subscriber's total SOPA amount for a plan year will be the total of the respective entries. </t>
  </si>
  <si>
    <t>Record Code</t>
  </si>
  <si>
    <t xml:space="preserve">When transferring the data from the 03 Policy level reporting to the 02 Plan level reporting, the issuer must aggregate values along Turquoise PLAN variant lines.  Aggregation along policy/subscriber and plans must produce the same total for a 01 record (One 01 record per issuer, per plan year). </t>
  </si>
  <si>
    <t>Subscriber ID</t>
  </si>
  <si>
    <t>Exchange Assigned Policy ID</t>
  </si>
  <si>
    <t>Policy Start Date</t>
  </si>
  <si>
    <t>Policy End Date</t>
  </si>
  <si>
    <t>Total Annual Premium</t>
  </si>
  <si>
    <r>
      <t>Example 6:</t>
    </r>
    <r>
      <rPr>
        <sz val="11"/>
        <color theme="1"/>
        <rFont val="Calibri"/>
        <family val="2"/>
        <scheme val="minor"/>
      </rPr>
      <t xml:space="preserve"> Subcriber's becomes ineligible due to eligibility for an employer sponsored plan for an interval during the Plan Year, then subscriber loses the employee sponsored plan and </t>
    </r>
    <r>
      <rPr>
        <b/>
        <sz val="11"/>
        <color theme="1"/>
        <rFont val="Calibri"/>
        <family val="2"/>
        <scheme val="minor"/>
      </rPr>
      <t xml:space="preserve">re-enrolls in a Turqoise Plan Variant </t>
    </r>
  </si>
  <si>
    <t>Self Only/ Other than Self Only</t>
  </si>
  <si>
    <t>Annual Limitations on Cost Sharing for the Reference Plan</t>
  </si>
  <si>
    <t>Actual Amount the Issuer Paid for EHB</t>
  </si>
  <si>
    <t>Actual Amount the Enrollee(s) Paid for EHB</t>
  </si>
  <si>
    <t>Actual mount the Enrollee(s) Would Have Paid for EHB Under the Reference Plan</t>
  </si>
  <si>
    <t>Actual SOPA Provided</t>
  </si>
  <si>
    <t>Plan Variant Benefit Start Date</t>
  </si>
  <si>
    <t>Plan Variant Benefit 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</si>
</sst>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 style="thin">
        <color indexed="64"/>
      </left>
      <right style="medium">
        <color theme="0"/>
      </right>
      <top/>
      <bottom style="medium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8">
    <xf numFmtId="0" fontId="0" fillId="0" borderId="0" xfId="0"/>
    <xf numFmtId="49" fontId="3" fillId="0" borderId="0" xfId="0" applyNumberFormat="1" applyFont="1"/>
    <xf numFmtId="14" fontId="0" fillId="0" borderId="0" xfId="0" applyNumberFormat="1"/>
    <xf numFmtId="44" fontId="1" fillId="0" borderId="0" xfId="2" applyFont="1" applyFill="1" applyBorder="1"/>
    <xf numFmtId="44" fontId="1" fillId="3" borderId="0" xfId="2" applyFont="1" applyFill="1" applyBorder="1" applyAlignment="1">
      <alignment horizontal="center" vertical="top" wrapText="1"/>
    </xf>
    <xf numFmtId="44" fontId="1" fillId="3" borderId="0" xfId="2" applyFont="1" applyFill="1" applyBorder="1" applyAlignment="1">
      <alignment horizontal="center" wrapText="1"/>
    </xf>
    <xf numFmtId="44" fontId="1" fillId="3" borderId="0" xfId="2" applyFont="1" applyFill="1" applyBorder="1"/>
    <xf numFmtId="0" fontId="0" fillId="0" borderId="0" xfId="0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2" fontId="3" fillId="3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7" fillId="5" borderId="4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0" fillId="0" borderId="0" xfId="0" applyAlignment="1">
      <alignment vertical="top"/>
    </xf>
    <xf numFmtId="2" fontId="1" fillId="0" borderId="0" xfId="1" applyNumberFormat="1" applyFont="1" applyFill="1" applyBorder="1" applyAlignment="1">
      <alignment horizontal="center" vertical="top"/>
    </xf>
    <xf numFmtId="44" fontId="1" fillId="0" borderId="0" xfId="2" applyFont="1" applyFill="1" applyBorder="1" applyAlignment="1">
      <alignment vertical="top"/>
    </xf>
    <xf numFmtId="2" fontId="3" fillId="3" borderId="0" xfId="1" applyNumberFormat="1" applyFont="1" applyFill="1" applyBorder="1" applyAlignment="1">
      <alignment horizontal="center" vertical="top"/>
    </xf>
    <xf numFmtId="44" fontId="1" fillId="3" borderId="0" xfId="2" applyFont="1" applyFill="1" applyBorder="1" applyAlignment="1">
      <alignment vertical="top"/>
    </xf>
    <xf numFmtId="0" fontId="9" fillId="0" borderId="4" xfId="0" applyFont="1" applyBorder="1" applyAlignment="1">
      <alignment vertical="center" wrapText="1"/>
    </xf>
    <xf numFmtId="0" fontId="0" fillId="4" borderId="20" xfId="0" applyFill="1" applyBorder="1" applyAlignment="1">
      <alignment vertical="top"/>
    </xf>
    <xf numFmtId="0" fontId="4" fillId="4" borderId="21" xfId="0" applyFont="1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44" fontId="1" fillId="3" borderId="0" xfId="2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44" fontId="1" fillId="0" borderId="0" xfId="2" applyFont="1" applyFill="1" applyBorder="1" applyAlignment="1">
      <alignment horizontal="center" wrapText="1"/>
    </xf>
    <xf numFmtId="0" fontId="0" fillId="3" borderId="14" xfId="0" applyFill="1" applyBorder="1" applyAlignment="1">
      <alignment vertical="top"/>
    </xf>
    <xf numFmtId="0" fontId="0" fillId="3" borderId="18" xfId="0" applyFill="1" applyBorder="1" applyAlignment="1">
      <alignment vertical="top"/>
    </xf>
    <xf numFmtId="0" fontId="0" fillId="0" borderId="20" xfId="0" applyBorder="1" applyAlignment="1">
      <alignment vertical="top"/>
    </xf>
    <xf numFmtId="0" fontId="4" fillId="0" borderId="21" xfId="0" applyFont="1" applyBorder="1" applyAlignment="1">
      <alignment horizontal="left" vertical="top" wrapText="1"/>
    </xf>
    <xf numFmtId="0" fontId="0" fillId="0" borderId="14" xfId="0" applyBorder="1"/>
    <xf numFmtId="44" fontId="1" fillId="0" borderId="0" xfId="2" applyFont="1" applyFill="1" applyBorder="1" applyAlignment="1">
      <alignment horizontal="center" vertical="top" wrapText="1"/>
    </xf>
    <xf numFmtId="0" fontId="0" fillId="0" borderId="18" xfId="0" applyBorder="1"/>
    <xf numFmtId="0" fontId="0" fillId="0" borderId="16" xfId="0" applyBorder="1"/>
    <xf numFmtId="0" fontId="0" fillId="0" borderId="14" xfId="0" applyBorder="1" applyAlignment="1">
      <alignment vertical="top"/>
    </xf>
    <xf numFmtId="0" fontId="0" fillId="3" borderId="20" xfId="0" applyFill="1" applyBorder="1" applyAlignment="1">
      <alignment vertical="top"/>
    </xf>
    <xf numFmtId="0" fontId="4" fillId="3" borderId="21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49" fontId="0" fillId="0" borderId="18" xfId="0" applyNumberFormat="1" applyBorder="1" applyAlignment="1">
      <alignment vertical="top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/>
    </xf>
    <xf numFmtId="49" fontId="0" fillId="0" borderId="19" xfId="0" applyNumberFormat="1" applyBorder="1" applyAlignment="1">
      <alignment horizontal="center" vertical="top"/>
    </xf>
    <xf numFmtId="0" fontId="0" fillId="3" borderId="0" xfId="0" applyFill="1" applyAlignment="1">
      <alignment horizontal="center" vertical="top"/>
    </xf>
    <xf numFmtId="14" fontId="0" fillId="3" borderId="0" xfId="0" applyNumberFormat="1" applyFill="1" applyAlignment="1">
      <alignment horizontal="center" vertical="top"/>
    </xf>
    <xf numFmtId="44" fontId="0" fillId="3" borderId="0" xfId="0" applyNumberFormat="1" applyFill="1" applyAlignment="1">
      <alignment vertical="top"/>
    </xf>
    <xf numFmtId="49" fontId="0" fillId="3" borderId="19" xfId="0" applyNumberFormat="1" applyFill="1" applyBorder="1" applyAlignment="1">
      <alignment horizontal="center" vertical="top"/>
    </xf>
    <xf numFmtId="0" fontId="0" fillId="3" borderId="0" xfId="0" applyFill="1" applyAlignment="1">
      <alignment horizontal="center" vertical="top" wrapText="1"/>
    </xf>
    <xf numFmtId="14" fontId="0" fillId="3" borderId="0" xfId="0" applyNumberFormat="1" applyFill="1" applyAlignment="1">
      <alignment horizontal="center"/>
    </xf>
    <xf numFmtId="0" fontId="0" fillId="3" borderId="19" xfId="0" applyFill="1" applyBorder="1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2" fontId="0" fillId="0" borderId="0" xfId="0" applyNumberFormat="1" applyAlignment="1">
      <alignment horizontal="center" vertical="top" wrapText="1"/>
    </xf>
    <xf numFmtId="44" fontId="0" fillId="3" borderId="0" xfId="0" applyNumberFormat="1" applyFill="1" applyAlignment="1">
      <alignment horizontal="center" vertical="top"/>
    </xf>
    <xf numFmtId="49" fontId="0" fillId="3" borderId="18" xfId="0" applyNumberFormat="1" applyFill="1" applyBorder="1" applyAlignment="1">
      <alignment vertical="top"/>
    </xf>
    <xf numFmtId="0" fontId="11" fillId="0" borderId="0" xfId="0" applyFont="1"/>
    <xf numFmtId="49" fontId="0" fillId="0" borderId="16" xfId="0" applyNumberFormat="1" applyBorder="1" applyAlignment="1">
      <alignment vertical="top"/>
    </xf>
    <xf numFmtId="0" fontId="0" fillId="0" borderId="2" xfId="0" applyBorder="1" applyAlignment="1">
      <alignment horizontal="center" vertical="top" wrapText="1"/>
    </xf>
    <xf numFmtId="14" fontId="0" fillId="0" borderId="2" xfId="0" applyNumberFormat="1" applyBorder="1" applyAlignment="1">
      <alignment horizontal="center" vertical="top"/>
    </xf>
    <xf numFmtId="2" fontId="3" fillId="0" borderId="2" xfId="1" applyNumberFormat="1" applyFont="1" applyFill="1" applyBorder="1" applyAlignment="1">
      <alignment horizontal="center" vertical="top"/>
    </xf>
    <xf numFmtId="44" fontId="1" fillId="0" borderId="2" xfId="2" applyFont="1" applyFill="1" applyBorder="1" applyAlignment="1">
      <alignment vertical="top"/>
    </xf>
    <xf numFmtId="44" fontId="1" fillId="0" borderId="2" xfId="2" applyFont="1" applyFill="1" applyBorder="1" applyAlignment="1">
      <alignment horizontal="center" vertical="top" wrapText="1"/>
    </xf>
    <xf numFmtId="44" fontId="0" fillId="0" borderId="2" xfId="0" applyNumberFormat="1" applyBorder="1" applyAlignment="1">
      <alignment vertical="top"/>
    </xf>
    <xf numFmtId="0" fontId="0" fillId="0" borderId="17" xfId="0" applyBorder="1" applyAlignment="1">
      <alignment horizontal="center" vertical="top" wrapText="1"/>
    </xf>
    <xf numFmtId="0" fontId="0" fillId="0" borderId="2" xfId="0" applyBorder="1"/>
    <xf numFmtId="0" fontId="0" fillId="3" borderId="0" xfId="0" applyFill="1" applyAlignment="1">
      <alignment vertical="top"/>
    </xf>
    <xf numFmtId="0" fontId="0" fillId="3" borderId="0" xfId="0" applyFill="1"/>
    <xf numFmtId="0" fontId="7" fillId="5" borderId="1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7" borderId="14" xfId="0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 wrapText="1"/>
    </xf>
    <xf numFmtId="0" fontId="0" fillId="7" borderId="15" xfId="0" applyFill="1" applyBorder="1" applyAlignment="1">
      <alignment horizontal="left" vertical="top" wrapText="1"/>
    </xf>
    <xf numFmtId="0" fontId="0" fillId="7" borderId="16" xfId="0" applyFill="1" applyBorder="1" applyAlignment="1">
      <alignment horizontal="left" vertical="top" wrapText="1"/>
    </xf>
    <xf numFmtId="0" fontId="0" fillId="7" borderId="2" xfId="0" applyFill="1" applyBorder="1" applyAlignment="1">
      <alignment horizontal="left" vertical="top" wrapText="1"/>
    </xf>
    <xf numFmtId="0" fontId="0" fillId="7" borderId="17" xfId="0" applyFill="1" applyBorder="1" applyAlignment="1">
      <alignment horizontal="left" vertical="top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0" fontId="0" fillId="7" borderId="18" xfId="0" applyFill="1" applyBorder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0" fillId="0" borderId="15" xfId="0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44" fontId="2" fillId="2" borderId="23" xfId="2" applyFont="1" applyFill="1" applyBorder="1" applyAlignment="1">
      <alignment horizontal="center" wrapText="1"/>
    </xf>
    <xf numFmtId="44" fontId="2" fillId="2" borderId="1" xfId="2" applyFont="1" applyFill="1" applyBorder="1" applyAlignment="1">
      <alignment horizontal="center" wrapText="1"/>
    </xf>
    <xf numFmtId="44" fontId="2" fillId="2" borderId="23" xfId="2" applyFont="1" applyFill="1" applyBorder="1" applyAlignment="1">
      <alignment horizontal="center" vertical="top" wrapText="1"/>
    </xf>
    <xf numFmtId="44" fontId="2" fillId="2" borderId="1" xfId="2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0" fontId="2" fillId="6" borderId="16" xfId="0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43A2-83D0-4CB9-A66E-FE64C241C330}">
  <dimension ref="A1:E15"/>
  <sheetViews>
    <sheetView workbookViewId="0">
      <selection activeCell="K12" sqref="K12"/>
    </sheetView>
  </sheetViews>
  <sheetFormatPr defaultRowHeight="14.4" x14ac:dyDescent="0.3"/>
  <cols>
    <col min="1" max="1" width="24.88671875" customWidth="1"/>
    <col min="2" max="2" width="25" customWidth="1"/>
    <col min="3" max="3" width="24.6640625" customWidth="1"/>
    <col min="4" max="4" width="25.88671875" customWidth="1"/>
    <col min="5" max="5" width="26.109375" customWidth="1"/>
  </cols>
  <sheetData>
    <row r="1" spans="1:5" ht="15" thickBot="1" x14ac:dyDescent="0.35"/>
    <row r="2" spans="1:5" ht="15" thickBot="1" x14ac:dyDescent="0.35">
      <c r="A2" s="12" t="s">
        <v>21</v>
      </c>
      <c r="B2" s="13" t="s">
        <v>22</v>
      </c>
      <c r="C2" s="73" t="s">
        <v>23</v>
      </c>
      <c r="D2" s="74"/>
    </row>
    <row r="3" spans="1:5" ht="26.4" customHeight="1" thickBot="1" x14ac:dyDescent="0.35">
      <c r="A3" s="14" t="s">
        <v>24</v>
      </c>
      <c r="B3" s="15" t="s">
        <v>25</v>
      </c>
      <c r="C3" s="14" t="s">
        <v>26</v>
      </c>
      <c r="D3" s="14" t="s">
        <v>48</v>
      </c>
    </row>
    <row r="4" spans="1:5" ht="26.4" customHeight="1" thickBot="1" x14ac:dyDescent="0.35">
      <c r="A4" s="14" t="s">
        <v>27</v>
      </c>
      <c r="B4" s="15" t="s">
        <v>28</v>
      </c>
      <c r="C4" s="15" t="s">
        <v>29</v>
      </c>
      <c r="D4" s="20" t="s">
        <v>49</v>
      </c>
    </row>
    <row r="5" spans="1:5" ht="26.4" customHeight="1" thickBot="1" x14ac:dyDescent="0.35">
      <c r="A5" s="14" t="s">
        <v>30</v>
      </c>
      <c r="B5" s="15" t="s">
        <v>31</v>
      </c>
      <c r="C5" s="15" t="s">
        <v>32</v>
      </c>
      <c r="D5" s="26" t="s">
        <v>50</v>
      </c>
    </row>
    <row r="6" spans="1:5" ht="26.4" customHeight="1" thickBot="1" x14ac:dyDescent="0.35">
      <c r="A6" s="14" t="s">
        <v>33</v>
      </c>
      <c r="B6" s="15" t="s">
        <v>34</v>
      </c>
      <c r="C6" s="15" t="s">
        <v>32</v>
      </c>
      <c r="D6" s="26" t="s">
        <v>50</v>
      </c>
    </row>
    <row r="11" spans="1:5" ht="15" thickBot="1" x14ac:dyDescent="0.35"/>
    <row r="12" spans="1:5" ht="22.95" customHeight="1" thickBot="1" x14ac:dyDescent="0.35">
      <c r="A12" s="16"/>
      <c r="B12" s="17" t="s">
        <v>7</v>
      </c>
      <c r="C12" s="17" t="s">
        <v>9</v>
      </c>
      <c r="D12" s="17" t="s">
        <v>8</v>
      </c>
      <c r="E12" s="17" t="s">
        <v>11</v>
      </c>
    </row>
    <row r="13" spans="1:5" ht="21" customHeight="1" thickBot="1" x14ac:dyDescent="0.35">
      <c r="A13" s="18" t="s">
        <v>35</v>
      </c>
      <c r="B13" s="19" t="s">
        <v>36</v>
      </c>
      <c r="C13" s="19" t="s">
        <v>37</v>
      </c>
      <c r="D13" s="19" t="s">
        <v>38</v>
      </c>
      <c r="E13" s="19" t="s">
        <v>39</v>
      </c>
    </row>
    <row r="14" spans="1:5" ht="15" thickBot="1" x14ac:dyDescent="0.35">
      <c r="A14" s="18" t="s">
        <v>40</v>
      </c>
      <c r="B14" s="19" t="s">
        <v>41</v>
      </c>
      <c r="C14" s="19" t="s">
        <v>42</v>
      </c>
      <c r="D14" s="19" t="s">
        <v>43</v>
      </c>
      <c r="E14" s="19" t="s">
        <v>44</v>
      </c>
    </row>
    <row r="15" spans="1:5" ht="15" thickBot="1" x14ac:dyDescent="0.35">
      <c r="A15" s="18" t="s">
        <v>45</v>
      </c>
      <c r="B15" s="19" t="s">
        <v>46</v>
      </c>
      <c r="C15" s="19" t="s">
        <v>46</v>
      </c>
      <c r="D15" s="19" t="s">
        <v>47</v>
      </c>
      <c r="E15" s="19" t="s">
        <v>47</v>
      </c>
    </row>
  </sheetData>
  <mergeCells count="1">
    <mergeCell ref="C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C6A27-5FE2-4733-B5B3-873966B2D464}">
  <dimension ref="A1:Y22"/>
  <sheetViews>
    <sheetView tabSelected="1" zoomScale="70" zoomScaleNormal="70" workbookViewId="0">
      <selection activeCell="H14" sqref="H14"/>
    </sheetView>
  </sheetViews>
  <sheetFormatPr defaultRowHeight="14.4" x14ac:dyDescent="0.3"/>
  <cols>
    <col min="1" max="1" width="12.44140625" bestFit="1" customWidth="1"/>
    <col min="2" max="2" width="17.6640625" customWidth="1"/>
    <col min="3" max="3" width="14.6640625" customWidth="1"/>
    <col min="4" max="4" width="20.5546875" customWidth="1"/>
    <col min="5" max="5" width="14.44140625" customWidth="1"/>
    <col min="6" max="10" width="13.109375" customWidth="1"/>
    <col min="11" max="11" width="20.5546875" customWidth="1"/>
    <col min="12" max="12" width="17.21875" style="7" customWidth="1"/>
    <col min="13" max="13" width="14.33203125" customWidth="1"/>
    <col min="14" max="14" width="15.88671875" customWidth="1"/>
    <col min="15" max="15" width="16.109375" customWidth="1"/>
    <col min="16" max="16" width="17.6640625" customWidth="1"/>
    <col min="17" max="17" width="15" customWidth="1"/>
    <col min="18" max="18" width="8.33203125" customWidth="1"/>
    <col min="19" max="19" width="15.33203125" customWidth="1"/>
    <col min="20" max="20" width="45.77734375" style="10" customWidth="1"/>
    <col min="21" max="21" width="16" customWidth="1"/>
    <col min="22" max="22" width="18.88671875" customWidth="1"/>
    <col min="24" max="24" width="11.21875" customWidth="1"/>
    <col min="26" max="26" width="12.44140625" customWidth="1"/>
  </cols>
  <sheetData>
    <row r="1" spans="1:25" ht="28.8" customHeight="1" x14ac:dyDescent="0.3">
      <c r="A1" s="104" t="s">
        <v>74</v>
      </c>
      <c r="B1" s="102" t="s">
        <v>76</v>
      </c>
      <c r="C1" s="102" t="s">
        <v>77</v>
      </c>
      <c r="D1" s="106" t="s">
        <v>0</v>
      </c>
      <c r="E1" s="102" t="s">
        <v>88</v>
      </c>
      <c r="F1" s="102" t="s">
        <v>89</v>
      </c>
      <c r="G1" s="102" t="s">
        <v>78</v>
      </c>
      <c r="H1" s="102" t="s">
        <v>79</v>
      </c>
      <c r="I1" s="102" t="s">
        <v>80</v>
      </c>
      <c r="J1" s="102" t="s">
        <v>82</v>
      </c>
      <c r="K1" s="102" t="s">
        <v>83</v>
      </c>
      <c r="L1" s="102" t="s">
        <v>3</v>
      </c>
      <c r="M1" s="96" t="s">
        <v>1</v>
      </c>
      <c r="N1" s="96" t="s">
        <v>84</v>
      </c>
      <c r="O1" s="96" t="s">
        <v>85</v>
      </c>
      <c r="P1" s="94" t="s">
        <v>86</v>
      </c>
      <c r="Q1" s="96" t="s">
        <v>87</v>
      </c>
      <c r="S1" s="98" t="s">
        <v>52</v>
      </c>
      <c r="T1" s="99"/>
    </row>
    <row r="2" spans="1:25" ht="48.6" customHeight="1" thickBot="1" x14ac:dyDescent="0.35">
      <c r="A2" s="105"/>
      <c r="B2" s="103"/>
      <c r="C2" s="103"/>
      <c r="D2" s="107"/>
      <c r="E2" s="103"/>
      <c r="F2" s="103"/>
      <c r="G2" s="103"/>
      <c r="H2" s="103"/>
      <c r="I2" s="103"/>
      <c r="J2" s="103"/>
      <c r="K2" s="103"/>
      <c r="L2" s="103"/>
      <c r="M2" s="97"/>
      <c r="N2" s="97"/>
      <c r="O2" s="97"/>
      <c r="P2" s="95"/>
      <c r="Q2" s="97"/>
      <c r="S2" s="100"/>
      <c r="T2" s="101"/>
    </row>
    <row r="3" spans="1:25" s="21" customFormat="1" ht="42.75" customHeight="1" x14ac:dyDescent="0.3">
      <c r="A3" s="45" t="s">
        <v>2</v>
      </c>
      <c r="B3" s="46" t="s">
        <v>5</v>
      </c>
      <c r="C3" s="46"/>
      <c r="D3" s="48" t="s">
        <v>59</v>
      </c>
      <c r="E3" s="47">
        <v>44927</v>
      </c>
      <c r="F3" s="47">
        <v>45291</v>
      </c>
      <c r="G3" s="47"/>
      <c r="H3" s="47"/>
      <c r="I3" s="47"/>
      <c r="J3" s="47"/>
      <c r="K3" s="47"/>
      <c r="L3" s="22">
        <v>0.8</v>
      </c>
      <c r="M3" s="23">
        <v>10000</v>
      </c>
      <c r="N3" s="23">
        <f>0.9*M3</f>
        <v>9000</v>
      </c>
      <c r="O3" s="23">
        <f>M3-N3</f>
        <v>1000</v>
      </c>
      <c r="P3" s="23">
        <f>0.2*M3</f>
        <v>2000</v>
      </c>
      <c r="Q3" s="23">
        <f t="shared" ref="Q3" si="0">P3-O3</f>
        <v>1000</v>
      </c>
      <c r="S3" s="27" t="s">
        <v>15</v>
      </c>
      <c r="T3" s="28" t="s">
        <v>63</v>
      </c>
    </row>
    <row r="4" spans="1:25" s="21" customFormat="1" ht="28.8" x14ac:dyDescent="0.3">
      <c r="A4" s="60" t="s">
        <v>2</v>
      </c>
      <c r="B4" s="49" t="s">
        <v>19</v>
      </c>
      <c r="C4" s="49"/>
      <c r="D4" s="52" t="s">
        <v>62</v>
      </c>
      <c r="E4" s="50">
        <v>45092</v>
      </c>
      <c r="F4" s="50">
        <v>45291</v>
      </c>
      <c r="G4" s="50"/>
      <c r="H4" s="50"/>
      <c r="I4" s="50"/>
      <c r="J4" s="50"/>
      <c r="K4" s="50"/>
      <c r="L4" s="49">
        <v>0.94</v>
      </c>
      <c r="M4" s="25">
        <v>1000</v>
      </c>
      <c r="N4" s="51">
        <f>0.99*M4</f>
        <v>990</v>
      </c>
      <c r="O4" s="51">
        <f>M4-N4</f>
        <v>10</v>
      </c>
      <c r="P4" s="51">
        <f>(1-0.94)*M4</f>
        <v>60.000000000000057</v>
      </c>
      <c r="Q4" s="51">
        <f>P4-O4</f>
        <v>50.000000000000057</v>
      </c>
      <c r="S4" s="42" t="s">
        <v>20</v>
      </c>
      <c r="T4" s="43" t="s">
        <v>64</v>
      </c>
    </row>
    <row r="5" spans="1:25" s="21" customFormat="1" ht="59.4" customHeight="1" x14ac:dyDescent="0.3">
      <c r="A5" s="45" t="s">
        <v>2</v>
      </c>
      <c r="B5" s="46" t="s">
        <v>5</v>
      </c>
      <c r="C5" s="46"/>
      <c r="D5" s="48" t="s">
        <v>59</v>
      </c>
      <c r="E5" s="47">
        <v>44927</v>
      </c>
      <c r="F5" s="47">
        <v>45291</v>
      </c>
      <c r="G5" s="47"/>
      <c r="H5" s="47"/>
      <c r="I5" s="47"/>
      <c r="J5" s="47"/>
      <c r="K5" s="47"/>
      <c r="L5" s="22">
        <v>0.8</v>
      </c>
      <c r="M5" s="23">
        <v>10000</v>
      </c>
      <c r="N5" s="23">
        <f>0.9*M5</f>
        <v>9000</v>
      </c>
      <c r="O5" s="23">
        <f>M5-N5</f>
        <v>1000</v>
      </c>
      <c r="P5" s="23">
        <f>0.2*M5</f>
        <v>2000</v>
      </c>
      <c r="Q5" s="23">
        <f>P5-O5</f>
        <v>1000</v>
      </c>
      <c r="S5" s="35" t="s">
        <v>15</v>
      </c>
      <c r="T5" s="36" t="s">
        <v>65</v>
      </c>
    </row>
    <row r="6" spans="1:25" s="21" customFormat="1" ht="39" customHeight="1" x14ac:dyDescent="0.3">
      <c r="A6" s="60" t="s">
        <v>2</v>
      </c>
      <c r="B6" s="53" t="s">
        <v>10</v>
      </c>
      <c r="C6" s="53"/>
      <c r="D6" s="55" t="s">
        <v>60</v>
      </c>
      <c r="E6" s="50">
        <v>45000</v>
      </c>
      <c r="F6" s="50">
        <v>45260</v>
      </c>
      <c r="G6" s="50"/>
      <c r="H6" s="50"/>
      <c r="I6" s="50"/>
      <c r="J6" s="50"/>
      <c r="K6" s="50"/>
      <c r="L6" s="24">
        <v>0.8</v>
      </c>
      <c r="M6" s="25">
        <v>1500</v>
      </c>
      <c r="N6" s="25">
        <f>0.85*M6</f>
        <v>1275</v>
      </c>
      <c r="O6" s="25">
        <f>M6-N6</f>
        <v>225</v>
      </c>
      <c r="P6" s="25">
        <f>(1-0.8)*M6</f>
        <v>299.99999999999994</v>
      </c>
      <c r="Q6" s="25">
        <f>P6-O6</f>
        <v>74.999999999999943</v>
      </c>
      <c r="S6" s="33" t="s">
        <v>70</v>
      </c>
      <c r="T6" s="92" t="s">
        <v>66</v>
      </c>
    </row>
    <row r="7" spans="1:25" s="21" customFormat="1" ht="33.6" customHeight="1" x14ac:dyDescent="0.3">
      <c r="A7" s="60" t="s">
        <v>2</v>
      </c>
      <c r="B7" s="53" t="s">
        <v>10</v>
      </c>
      <c r="C7" s="53"/>
      <c r="D7" s="55" t="s">
        <v>61</v>
      </c>
      <c r="E7" s="50">
        <v>45261</v>
      </c>
      <c r="F7" s="50">
        <v>45291</v>
      </c>
      <c r="G7" s="50"/>
      <c r="H7" s="50"/>
      <c r="I7" s="50"/>
      <c r="J7" s="50"/>
      <c r="K7" s="50"/>
      <c r="L7" s="24">
        <v>0.8</v>
      </c>
      <c r="M7" s="25">
        <v>450</v>
      </c>
      <c r="N7" s="25">
        <f>0.8*M7</f>
        <v>360</v>
      </c>
      <c r="O7" s="25">
        <f>(1-0.8)*M7</f>
        <v>89.999999999999986</v>
      </c>
      <c r="P7" s="25">
        <f>O7</f>
        <v>89.999999999999986</v>
      </c>
      <c r="Q7" s="25">
        <f>O7-P7</f>
        <v>0</v>
      </c>
      <c r="S7" s="29" t="s">
        <v>16</v>
      </c>
      <c r="T7" s="93"/>
    </row>
    <row r="8" spans="1:25" ht="13.2" customHeight="1" x14ac:dyDescent="0.3">
      <c r="A8" s="45" t="s">
        <v>2</v>
      </c>
      <c r="B8" s="46" t="s">
        <v>4</v>
      </c>
      <c r="C8" s="46"/>
      <c r="D8" s="57" t="s">
        <v>56</v>
      </c>
      <c r="E8" s="56">
        <v>44927</v>
      </c>
      <c r="F8" s="56">
        <v>44985</v>
      </c>
      <c r="I8" s="56"/>
      <c r="J8" s="56"/>
      <c r="K8" s="56"/>
      <c r="L8" s="46">
        <v>0.94</v>
      </c>
      <c r="M8" s="38">
        <v>400</v>
      </c>
      <c r="N8" s="32">
        <f>0.99*M8</f>
        <v>396</v>
      </c>
      <c r="O8" s="32">
        <f>M8-N8</f>
        <v>4</v>
      </c>
      <c r="P8" s="32">
        <f>(1-0.94)*M8</f>
        <v>24.000000000000021</v>
      </c>
      <c r="Q8" s="38">
        <f t="shared" ref="Q8:Q10" si="1">P8-O8</f>
        <v>20.000000000000021</v>
      </c>
      <c r="S8" s="37" t="s">
        <v>13</v>
      </c>
      <c r="T8" s="89" t="s">
        <v>67</v>
      </c>
    </row>
    <row r="9" spans="1:25" x14ac:dyDescent="0.3">
      <c r="A9" s="45" t="s">
        <v>2</v>
      </c>
      <c r="B9" s="46" t="s">
        <v>4</v>
      </c>
      <c r="C9" s="46"/>
      <c r="D9" s="57" t="s">
        <v>57</v>
      </c>
      <c r="E9" s="56">
        <v>44986</v>
      </c>
      <c r="F9" s="56">
        <v>45046</v>
      </c>
      <c r="I9" s="56"/>
      <c r="J9" s="56"/>
      <c r="K9" s="56"/>
      <c r="L9" s="58">
        <v>0.7</v>
      </c>
      <c r="M9" s="38">
        <v>450</v>
      </c>
      <c r="N9" s="32">
        <f>0.7*M9</f>
        <v>315</v>
      </c>
      <c r="O9" s="32">
        <f>M9-N9</f>
        <v>135</v>
      </c>
      <c r="P9" s="32">
        <f>O9</f>
        <v>135</v>
      </c>
      <c r="Q9" s="38">
        <f t="shared" si="1"/>
        <v>0</v>
      </c>
      <c r="S9" s="39" t="s">
        <v>51</v>
      </c>
      <c r="T9" s="90"/>
    </row>
    <row r="10" spans="1:25" x14ac:dyDescent="0.3">
      <c r="A10" s="45" t="s">
        <v>2</v>
      </c>
      <c r="B10" s="46" t="s">
        <v>4</v>
      </c>
      <c r="C10" s="46"/>
      <c r="D10" s="57" t="s">
        <v>58</v>
      </c>
      <c r="E10" s="56">
        <v>45047</v>
      </c>
      <c r="F10" s="56">
        <v>45107</v>
      </c>
      <c r="I10" s="56"/>
      <c r="J10" s="56"/>
      <c r="K10" s="56"/>
      <c r="L10" s="46">
        <v>0.87</v>
      </c>
      <c r="M10" s="32">
        <v>300</v>
      </c>
      <c r="N10" s="32">
        <f>0.95*M10</f>
        <v>285</v>
      </c>
      <c r="O10" s="32">
        <f>M10-N10</f>
        <v>15</v>
      </c>
      <c r="P10" s="32">
        <f>(1-0.87)*M10</f>
        <v>39</v>
      </c>
      <c r="Q10" s="38">
        <f t="shared" si="1"/>
        <v>24</v>
      </c>
      <c r="S10" s="39" t="s">
        <v>12</v>
      </c>
      <c r="T10" s="90"/>
    </row>
    <row r="11" spans="1:25" x14ac:dyDescent="0.3">
      <c r="A11" s="45" t="s">
        <v>2</v>
      </c>
      <c r="B11" s="46" t="s">
        <v>4</v>
      </c>
      <c r="C11" s="46"/>
      <c r="D11" s="57" t="s">
        <v>56</v>
      </c>
      <c r="E11" s="56">
        <v>45108</v>
      </c>
      <c r="F11" s="56">
        <v>45291</v>
      </c>
      <c r="I11" s="56"/>
      <c r="J11" s="56"/>
      <c r="K11" s="56"/>
      <c r="L11" s="46">
        <v>0.94</v>
      </c>
      <c r="M11" s="38">
        <v>3000</v>
      </c>
      <c r="N11" s="32">
        <f>0.99*M11</f>
        <v>2970</v>
      </c>
      <c r="O11" s="32">
        <f>M11-N11</f>
        <v>30</v>
      </c>
      <c r="P11" s="32">
        <f>(1-0.94)*M11</f>
        <v>180.00000000000017</v>
      </c>
      <c r="Q11" s="38">
        <f>P11-O11</f>
        <v>150.00000000000017</v>
      </c>
      <c r="S11" s="40" t="s">
        <v>14</v>
      </c>
      <c r="T11" s="91"/>
      <c r="U11" s="61"/>
    </row>
    <row r="12" spans="1:25" s="21" customFormat="1" ht="18" customHeight="1" x14ac:dyDescent="0.3">
      <c r="A12" s="60" t="s">
        <v>2</v>
      </c>
      <c r="B12" s="49" t="s">
        <v>54</v>
      </c>
      <c r="C12" s="49"/>
      <c r="D12" s="52" t="s">
        <v>62</v>
      </c>
      <c r="E12" s="50">
        <v>44927</v>
      </c>
      <c r="F12" s="50">
        <v>45077</v>
      </c>
      <c r="G12" s="71"/>
      <c r="H12" s="71"/>
      <c r="I12" s="50"/>
      <c r="J12" s="50"/>
      <c r="K12" s="50"/>
      <c r="L12" s="49">
        <v>0.94</v>
      </c>
      <c r="M12" s="25">
        <v>1750</v>
      </c>
      <c r="N12" s="51">
        <f>0.99*M12</f>
        <v>1732.5</v>
      </c>
      <c r="O12" s="51">
        <f>0.01*M12</f>
        <v>17.5</v>
      </c>
      <c r="P12" s="51">
        <f>(1-0.94)*M12</f>
        <v>105.0000000000001</v>
      </c>
      <c r="Q12" s="51">
        <f>P12-O12</f>
        <v>87.500000000000099</v>
      </c>
      <c r="S12" s="33" t="s">
        <v>13</v>
      </c>
      <c r="T12" s="84" t="s">
        <v>81</v>
      </c>
      <c r="U12" s="78" t="s">
        <v>72</v>
      </c>
      <c r="V12" s="79"/>
      <c r="W12" s="79"/>
      <c r="X12" s="79"/>
      <c r="Y12" s="79"/>
    </row>
    <row r="13" spans="1:25" s="21" customFormat="1" x14ac:dyDescent="0.3">
      <c r="A13" s="60" t="s">
        <v>2</v>
      </c>
      <c r="B13" s="49" t="s">
        <v>54</v>
      </c>
      <c r="C13" s="49"/>
      <c r="D13" s="52" t="s">
        <v>6</v>
      </c>
      <c r="E13" s="50">
        <v>45078</v>
      </c>
      <c r="F13" s="50">
        <v>45199</v>
      </c>
      <c r="G13" s="71"/>
      <c r="H13" s="71"/>
      <c r="I13" s="50"/>
      <c r="J13" s="50"/>
      <c r="K13" s="50"/>
      <c r="L13" s="49" t="s">
        <v>6</v>
      </c>
      <c r="M13" s="30" t="s">
        <v>6</v>
      </c>
      <c r="N13" s="59" t="s">
        <v>6</v>
      </c>
      <c r="O13" s="59" t="s">
        <v>6</v>
      </c>
      <c r="P13" s="59" t="s">
        <v>6</v>
      </c>
      <c r="Q13" s="4">
        <v>0</v>
      </c>
      <c r="S13" s="34" t="s">
        <v>13</v>
      </c>
      <c r="T13" s="85"/>
      <c r="U13" s="87"/>
      <c r="V13" s="88"/>
      <c r="W13" s="88"/>
      <c r="X13" s="88"/>
      <c r="Y13" s="88"/>
    </row>
    <row r="14" spans="1:25" ht="30.75" customHeight="1" x14ac:dyDescent="0.3">
      <c r="A14" s="60" t="s">
        <v>2</v>
      </c>
      <c r="B14" s="49" t="s">
        <v>54</v>
      </c>
      <c r="C14" s="49"/>
      <c r="D14" s="52" t="s">
        <v>62</v>
      </c>
      <c r="E14" s="54">
        <v>45200</v>
      </c>
      <c r="F14" s="54">
        <v>45291</v>
      </c>
      <c r="G14" s="72"/>
      <c r="H14" s="72"/>
      <c r="I14" s="54"/>
      <c r="J14" s="54"/>
      <c r="K14" s="54"/>
      <c r="L14" s="9">
        <v>0.94</v>
      </c>
      <c r="M14" s="6">
        <v>900</v>
      </c>
      <c r="N14" s="5">
        <f>0.99*M14</f>
        <v>891</v>
      </c>
      <c r="O14" s="6">
        <f>M14-N14</f>
        <v>9</v>
      </c>
      <c r="P14" s="51">
        <f>(1-0.94)*M14</f>
        <v>54.00000000000005</v>
      </c>
      <c r="Q14" s="51">
        <f>P14-O14</f>
        <v>45.00000000000005</v>
      </c>
      <c r="S14" s="29" t="s">
        <v>55</v>
      </c>
      <c r="T14" s="86"/>
      <c r="U14" s="81"/>
      <c r="V14" s="82"/>
      <c r="W14" s="82"/>
      <c r="X14" s="82"/>
      <c r="Y14" s="82"/>
    </row>
    <row r="15" spans="1:25" ht="17.399999999999999" customHeight="1" x14ac:dyDescent="0.3">
      <c r="A15" s="45" t="s">
        <v>2</v>
      </c>
      <c r="B15" s="46" t="s">
        <v>5</v>
      </c>
      <c r="C15" s="46"/>
      <c r="D15" s="57" t="s">
        <v>58</v>
      </c>
      <c r="E15" s="31">
        <v>44927</v>
      </c>
      <c r="F15" s="31">
        <v>45169</v>
      </c>
      <c r="I15" s="31"/>
      <c r="J15" s="31"/>
      <c r="K15" s="31"/>
      <c r="L15" s="46">
        <v>0.87</v>
      </c>
      <c r="M15" s="3">
        <v>2500</v>
      </c>
      <c r="N15" s="32">
        <f>0.95*M15</f>
        <v>2375</v>
      </c>
      <c r="O15" s="3">
        <f>M15-N15</f>
        <v>125</v>
      </c>
      <c r="P15" s="32">
        <f>(1-0.87)*M15</f>
        <v>325</v>
      </c>
      <c r="Q15" s="38">
        <f t="shared" ref="Q15" si="2">P15-O15</f>
        <v>200</v>
      </c>
      <c r="S15" s="41" t="s">
        <v>68</v>
      </c>
      <c r="T15" s="76" t="s">
        <v>71</v>
      </c>
      <c r="U15" s="78" t="s">
        <v>72</v>
      </c>
      <c r="V15" s="79"/>
      <c r="W15" s="79"/>
      <c r="X15" s="79"/>
      <c r="Y15" s="80"/>
    </row>
    <row r="16" spans="1:25" ht="26.25" customHeight="1" x14ac:dyDescent="0.3">
      <c r="A16" s="62" t="s">
        <v>2</v>
      </c>
      <c r="B16" s="63" t="s">
        <v>5</v>
      </c>
      <c r="C16" s="63"/>
      <c r="D16" s="69" t="s">
        <v>69</v>
      </c>
      <c r="E16" s="64">
        <v>45170</v>
      </c>
      <c r="F16" s="64">
        <v>45291</v>
      </c>
      <c r="G16" s="70"/>
      <c r="H16" s="70"/>
      <c r="I16" s="64"/>
      <c r="J16" s="64"/>
      <c r="K16" s="64"/>
      <c r="L16" s="65">
        <v>0.8</v>
      </c>
      <c r="M16" s="66">
        <v>500</v>
      </c>
      <c r="N16" s="67">
        <f>0.85*M16</f>
        <v>425</v>
      </c>
      <c r="O16" s="66">
        <f>M16-N16</f>
        <v>75</v>
      </c>
      <c r="P16" s="66">
        <f>0.2*M16</f>
        <v>100</v>
      </c>
      <c r="Q16" s="68">
        <f>P16-O16</f>
        <v>25</v>
      </c>
      <c r="S16" s="44" t="s">
        <v>53</v>
      </c>
      <c r="T16" s="77"/>
      <c r="U16" s="81"/>
      <c r="V16" s="82"/>
      <c r="W16" s="82"/>
      <c r="X16" s="82"/>
      <c r="Y16" s="83"/>
    </row>
    <row r="17" spans="1:17" x14ac:dyDescent="0.3">
      <c r="A17" s="11" t="s">
        <v>18</v>
      </c>
      <c r="B17" s="1"/>
      <c r="C17" s="1"/>
      <c r="D17" s="1"/>
      <c r="E17" s="2"/>
      <c r="F17" s="2"/>
      <c r="G17" s="2"/>
      <c r="H17" s="2"/>
      <c r="I17" s="2"/>
      <c r="J17" s="2"/>
      <c r="K17" s="2"/>
      <c r="L17" s="8"/>
      <c r="M17" s="3"/>
      <c r="N17" s="3"/>
      <c r="O17" s="3"/>
      <c r="P17" s="3"/>
      <c r="Q17" s="3"/>
    </row>
    <row r="18" spans="1:17" x14ac:dyDescent="0.3">
      <c r="A18" t="s">
        <v>17</v>
      </c>
    </row>
    <row r="19" spans="1:17" x14ac:dyDescent="0.3">
      <c r="A19" t="s">
        <v>73</v>
      </c>
    </row>
    <row r="20" spans="1:17" x14ac:dyDescent="0.3">
      <c r="A20" s="75" t="s">
        <v>75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</row>
    <row r="21" spans="1:17" x14ac:dyDescent="0.3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</row>
    <row r="22" spans="1:17" x14ac:dyDescent="0.3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</row>
  </sheetData>
  <mergeCells count="25">
    <mergeCell ref="C1:C2"/>
    <mergeCell ref="A1:A2"/>
    <mergeCell ref="D1:D2"/>
    <mergeCell ref="G1:G2"/>
    <mergeCell ref="K1:K2"/>
    <mergeCell ref="B1:B2"/>
    <mergeCell ref="N1:N2"/>
    <mergeCell ref="M1:M2"/>
    <mergeCell ref="L1:L2"/>
    <mergeCell ref="F1:F2"/>
    <mergeCell ref="E1:E2"/>
    <mergeCell ref="H1:H2"/>
    <mergeCell ref="I1:I2"/>
    <mergeCell ref="J1:J2"/>
    <mergeCell ref="T8:T11"/>
    <mergeCell ref="T6:T7"/>
    <mergeCell ref="P1:P2"/>
    <mergeCell ref="O1:O2"/>
    <mergeCell ref="Q1:Q2"/>
    <mergeCell ref="S1:T2"/>
    <mergeCell ref="A20:Q22"/>
    <mergeCell ref="T15:T16"/>
    <mergeCell ref="U15:Y16"/>
    <mergeCell ref="T12:T14"/>
    <mergeCell ref="U12:Y14"/>
  </mergeCells>
  <phoneticPr fontId="5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CB473E837E6F4C815D698DB34F60FD" ma:contentTypeVersion="15" ma:contentTypeDescription="Create a new document." ma:contentTypeScope="" ma:versionID="489f3e6cc24090a4eaa31fe879eeb483">
  <xsd:schema xmlns:xsd="http://www.w3.org/2001/XMLSchema" xmlns:xs="http://www.w3.org/2001/XMLSchema" xmlns:p="http://schemas.microsoft.com/office/2006/metadata/properties" xmlns:ns2="d40024c1-f98b-49bc-9d01-145de3747b10" xmlns:ns3="6567a2a4-5f8c-4388-842d-241d6e9dbbd1" targetNamespace="http://schemas.microsoft.com/office/2006/metadata/properties" ma:root="true" ma:fieldsID="a359e1ee8382e3724322e67c94b769a3" ns2:_="" ns3:_="">
    <xsd:import namespace="d40024c1-f98b-49bc-9d01-145de3747b10"/>
    <xsd:import namespace="6567a2a4-5f8c-4388-842d-241d6e9dbb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0024c1-f98b-49bc-9d01-145de3747b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a163457-a6a5-46a2-b056-e5941bbe5e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7a2a4-5f8c-4388-842d-241d6e9dbbd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6377e9c-4030-4bdd-9b44-5950c4b9c551}" ma:internalName="TaxCatchAll" ma:showField="CatchAllData" ma:web="6567a2a4-5f8c-4388-842d-241d6e9db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0024c1-f98b-49bc-9d01-145de3747b10">
      <Terms xmlns="http://schemas.microsoft.com/office/infopath/2007/PartnerControls"/>
    </lcf76f155ced4ddcb4097134ff3c332f>
    <TaxCatchAll xmlns="6567a2a4-5f8c-4388-842d-241d6e9dbbd1" xsi:nil="true"/>
  </documentManagement>
</p:properties>
</file>

<file path=customXml/itemProps1.xml><?xml version="1.0" encoding="utf-8"?>
<ds:datastoreItem xmlns:ds="http://schemas.openxmlformats.org/officeDocument/2006/customXml" ds:itemID="{FA36007B-35DA-45A1-A927-09B345FC15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066A1B-153A-412B-A569-030EA753D2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0024c1-f98b-49bc-9d01-145de3747b10"/>
    <ds:schemaRef ds:uri="6567a2a4-5f8c-4388-842d-241d6e9db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49EBDD-7164-4D7E-983B-06A2EFBD33ED}">
  <ds:schemaRefs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6567a2a4-5f8c-4388-842d-241d6e9dbbd1"/>
    <ds:schemaRef ds:uri="d40024c1-f98b-49bc-9d01-145de3747b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 and Variant parameters</vt:lpstr>
      <vt:lpstr>03 Policy-Level Reporting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Colin Baillio</dc:creator>
  <cp:keywords/>
  <dc:description/>
  <cp:lastModifiedBy>Hassanin, Sahar, OSI</cp:lastModifiedBy>
  <cp:revision/>
  <dcterms:created xsi:type="dcterms:W3CDTF">2022-02-24T16:08:56Z</dcterms:created>
  <dcterms:modified xsi:type="dcterms:W3CDTF">2023-01-05T22:52:38Z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0x01010078CB473E837E6F4C815D698DB34F60FD</vt:lpwstr>
  </property>
  <property fmtid="{D5CDD505-2E9C-101B-9397-08002B2CF9AE}" pid="3" name="MediaServiceImageTags">
    <vt:lpwstr/>
  </property>
</Properties>
</file>